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340" firstSheet="1" activeTab="1"/>
  </bookViews>
  <sheets>
    <sheet name="AG Apportionment (2)" sheetId="3" r:id="rId1"/>
    <sheet name="AG Apport with splitting" sheetId="6" r:id="rId2"/>
  </sheets>
  <definedNames>
    <definedName name="_xlnm._FilterDatabase" localSheetId="1" hidden="1">'AG Apport with splitting'!$A$4:$R$30</definedName>
    <definedName name="_xlnm._FilterDatabase" localSheetId="0" hidden="1">'AG Apportionment (2)'!$A$4:$N$28</definedName>
    <definedName name="_xlnm.Print_Titles" localSheetId="1">'AG Apport with splitting'!$7:$7</definedName>
    <definedName name="_xlnm.Print_Titles" localSheetId="0">'AG Apportionment (2)'!$3:$7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6"/>
  <c r="P10"/>
  <c r="O9"/>
  <c r="P9"/>
  <c r="M10"/>
  <c r="M9"/>
  <c r="G9"/>
  <c r="P24" l="1"/>
  <c r="P23"/>
  <c r="M24"/>
  <c r="M23"/>
  <c r="K24"/>
  <c r="I23"/>
  <c r="I24"/>
  <c r="N30"/>
  <c r="M30"/>
  <c r="N29"/>
  <c r="N28"/>
  <c r="M28"/>
  <c r="K28"/>
  <c r="N27"/>
  <c r="M27"/>
  <c r="N26"/>
  <c r="M26"/>
  <c r="O25"/>
  <c r="M25"/>
  <c r="J25"/>
  <c r="I25"/>
  <c r="L23"/>
  <c r="N22"/>
  <c r="M22"/>
  <c r="N21"/>
  <c r="M21"/>
  <c r="N20"/>
  <c r="M20"/>
  <c r="G20"/>
  <c r="R19"/>
  <c r="Q19"/>
  <c r="P19"/>
  <c r="O19"/>
  <c r="N19"/>
  <c r="M19"/>
  <c r="K19"/>
  <c r="J19"/>
  <c r="I19"/>
  <c r="G19"/>
  <c r="N18"/>
  <c r="M18"/>
  <c r="N17"/>
  <c r="M17"/>
  <c r="N16"/>
  <c r="M16"/>
  <c r="N15"/>
  <c r="M15"/>
  <c r="N14"/>
  <c r="L14"/>
  <c r="M13"/>
  <c r="M12"/>
  <c r="M11"/>
  <c r="N8"/>
  <c r="M8"/>
  <c r="J28" i="3" l="1"/>
  <c r="I28"/>
  <c r="J27"/>
  <c r="J26"/>
  <c r="I26"/>
  <c r="G26"/>
  <c r="J25"/>
  <c r="I25"/>
  <c r="J24"/>
  <c r="I24"/>
  <c r="K23"/>
  <c r="I23"/>
  <c r="F23"/>
  <c r="E23"/>
  <c r="L22"/>
  <c r="I22"/>
  <c r="H22"/>
  <c r="G22"/>
  <c r="E22"/>
  <c r="J21"/>
  <c r="I21"/>
  <c r="J20"/>
  <c r="I20"/>
  <c r="J19"/>
  <c r="I19"/>
  <c r="C19"/>
  <c r="N18"/>
  <c r="M18"/>
  <c r="L18"/>
  <c r="K18"/>
  <c r="J18"/>
  <c r="I18"/>
  <c r="G18"/>
  <c r="F18"/>
  <c r="E18"/>
  <c r="C18"/>
  <c r="J17"/>
  <c r="I17"/>
  <c r="J16"/>
  <c r="I16"/>
  <c r="J15"/>
  <c r="I15"/>
  <c r="J14"/>
  <c r="I14"/>
  <c r="J13"/>
  <c r="H13"/>
  <c r="I12"/>
  <c r="I11"/>
  <c r="I10"/>
  <c r="J8"/>
  <c r="I8"/>
</calcChain>
</file>

<file path=xl/sharedStrings.xml><?xml version="1.0" encoding="utf-8"?>
<sst xmlns="http://schemas.openxmlformats.org/spreadsheetml/2006/main" count="237" uniqueCount="103">
  <si>
    <t>SI.No</t>
  </si>
  <si>
    <t>PSU or Other Body for which Guarantee has been given</t>
  </si>
  <si>
    <t>Maximum Amount Guaranteed (Principal)</t>
  </si>
  <si>
    <t>Sums Guaranteed outstanding as on 
31-03-2013</t>
  </si>
  <si>
    <t>Sums Guaranteed during       2013-14</t>
  </si>
  <si>
    <t>Repayment during      2013-14</t>
  </si>
  <si>
    <t>Outstanding balance as on 31.03.2014</t>
  </si>
  <si>
    <t xml:space="preserve">Apportionment between successor states </t>
  </si>
  <si>
    <t>Principal</t>
  </si>
  <si>
    <t>Interest</t>
  </si>
  <si>
    <t xml:space="preserve">Principal </t>
  </si>
  <si>
    <t>Andhra Pradesh</t>
  </si>
  <si>
    <t>Telangana</t>
  </si>
  <si>
    <t>Singareni Collieries Company Ltd</t>
  </si>
  <si>
    <t>AP TRANSCO</t>
  </si>
  <si>
    <t>AP GENCO</t>
  </si>
  <si>
    <t>AP Power Finance Corpn Ltd</t>
  </si>
  <si>
    <t>CO-op Banks</t>
  </si>
  <si>
    <t>Co-op Sugar Factories</t>
  </si>
  <si>
    <t>Co-op Spinning Mills</t>
  </si>
  <si>
    <t>AP Co-op Oil Seeds Growers Fed Ltd</t>
  </si>
  <si>
    <t>APCO</t>
  </si>
  <si>
    <t>AP BC Co-op Fin Corp</t>
  </si>
  <si>
    <t>APSRTC</t>
  </si>
  <si>
    <t>APSFC</t>
  </si>
  <si>
    <t>APSHCL</t>
  </si>
  <si>
    <t>APMS&amp;IDC</t>
  </si>
  <si>
    <t>HMWSSB</t>
  </si>
  <si>
    <t>APIIC Ltd</t>
  </si>
  <si>
    <t>Director of Handloom &amp; Textiles</t>
  </si>
  <si>
    <t>AP Khadi and Village Industries Board</t>
  </si>
  <si>
    <t>AP Co-op Mark Fed</t>
  </si>
  <si>
    <t>APSWHC</t>
  </si>
  <si>
    <t>Streenidhi</t>
  </si>
  <si>
    <t>Remarks                    (Basis for apportionment between Andhra Pradesh &amp; Telangana)</t>
  </si>
  <si>
    <t>Depending up on the place of utilizatioin of loan</t>
  </si>
  <si>
    <t>The outstanding bonds hav been apportioned @ 59.54% &amp; 40.46% between AP &amp; TG</t>
  </si>
  <si>
    <t>Population Ratio of 58:42</t>
  </si>
  <si>
    <t>In the ratio of 45:74 :: 54:26 based on value of concessions</t>
  </si>
  <si>
    <t>Apportioned based on weighted average cost of borrowings and L&amp;A in each of the region</t>
  </si>
  <si>
    <t>Apportioned proportionally as per district wise no of houses completed and as per schemes</t>
  </si>
  <si>
    <t>Apportioned as per works sanctioned in respective states</t>
  </si>
  <si>
    <t>Based on the loans sancitoned to the PWCSs of respective states</t>
  </si>
  <si>
    <t>In the population ratio of 58.32:41.68</t>
  </si>
  <si>
    <t>Loans extended to Sugar Factories are of cash credit accounts for working Capital Management and repayments include remitances made during the year 2013-14</t>
  </si>
  <si>
    <t>Loans extended to APCO are of cash credit accounts for working capital Management</t>
  </si>
  <si>
    <t>6*</t>
  </si>
  <si>
    <t>9**</t>
  </si>
  <si>
    <t>*</t>
  </si>
  <si>
    <t>**</t>
  </si>
  <si>
    <t>Annexure</t>
  </si>
  <si>
    <t>Apportionment of Government Guarantees outstanding as 31-03-2014 between the Successor States of Andhra Pradesh &amp; Telangana</t>
  </si>
  <si>
    <t xml:space="preserve">                         (Appended to G.O.Ms.No………Finance (DCM.II) Dept, dt:  -05-2014)</t>
  </si>
  <si>
    <t>Lender</t>
  </si>
  <si>
    <t>Purpose</t>
  </si>
  <si>
    <t>Whether repayment is being done by Government (Repayment is done with Budegatary support to Org) or Borrowing Organization</t>
  </si>
  <si>
    <t>Coal India</t>
  </si>
  <si>
    <t>Interest on GoI Loans</t>
  </si>
  <si>
    <t>Loans</t>
  </si>
  <si>
    <t>Organization</t>
  </si>
  <si>
    <t>REC/PFC</t>
  </si>
  <si>
    <t xml:space="preserve">Meeting Exp on Capital Works and Transmission lines </t>
  </si>
  <si>
    <t>Banks/Fis</t>
  </si>
  <si>
    <t xml:space="preserve">Meeting Exp on Capital Works and Transmission lines, Master Trust Pension, GPF and Swaping of APSEB Vidyut Bonds </t>
  </si>
  <si>
    <t>PFC</t>
  </si>
  <si>
    <t>To raise funds and transfer to AP DISCOMS against the dues to Govt</t>
  </si>
  <si>
    <t>Bonds</t>
  </si>
  <si>
    <t>Government</t>
  </si>
  <si>
    <t>NABARD</t>
  </si>
  <si>
    <t>APSCoB repayment of loans of NABARD and repayment of principal and interest for flotation of development debentures</t>
  </si>
  <si>
    <t>APCOB</t>
  </si>
  <si>
    <t>Expansion of Sugars Factories</t>
  </si>
  <si>
    <t>Banks/FIs</t>
  </si>
  <si>
    <t>Repayment of Loans of Banks &amp; Financial Institutions</t>
  </si>
  <si>
    <t>Banks</t>
  </si>
  <si>
    <t>Loans Against Repayment</t>
  </si>
  <si>
    <t>Cash Credit</t>
  </si>
  <si>
    <t>NBCFC</t>
  </si>
  <si>
    <t>Upliftment of BC Beneficiaries</t>
  </si>
  <si>
    <t>Concessions receivable from Government</t>
  </si>
  <si>
    <t xml:space="preserve">Banks </t>
  </si>
  <si>
    <t xml:space="preserve">Banks/FIs </t>
  </si>
  <si>
    <t>Resource Mix</t>
  </si>
  <si>
    <t>For construction of houses under weaker sections housing programme</t>
  </si>
  <si>
    <t xml:space="preserve">Government </t>
  </si>
  <si>
    <t>Upgradation of infra facilities in various hospitals/medical colleges and construction of new medical colleges and hospital at kadapa</t>
  </si>
  <si>
    <t>KDWS</t>
  </si>
  <si>
    <t>Oriental Bank of Commerce</t>
  </si>
  <si>
    <t>Payment of Exgratia/water supply/implementation of GWSPP</t>
  </si>
  <si>
    <t>Margin Money Assistance</t>
  </si>
  <si>
    <t>For release of amounts to finance the entreprenuers under normal/CBC programme</t>
  </si>
  <si>
    <t>Procurement &amp; Distribution of Fertilizers</t>
  </si>
  <si>
    <t>Construction of Godowns</t>
  </si>
  <si>
    <t>Women Welfare</t>
  </si>
  <si>
    <t>***</t>
  </si>
  <si>
    <t>9***</t>
  </si>
  <si>
    <t>6**</t>
  </si>
  <si>
    <t>2*</t>
  </si>
  <si>
    <t>AP TRANSCO
(Guarantee given to DISCOMS included)</t>
  </si>
  <si>
    <t>AP TRANSCO Amounts include Guarantee given to Discoms</t>
  </si>
  <si>
    <t xml:space="preserve">                         (Appended to G.O.Ms.No.134, Finance (DCM.II) Dept, dt: 31-05-2014)</t>
  </si>
  <si>
    <t>SI. No</t>
  </si>
  <si>
    <t>Loans/ Bonds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</si>
</sst>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 Light"/>
      <scheme val="major"/>
    </font>
    <font>
      <sz val="10"/>
      <color theme="1"/>
      <name val="Calibri Light"/>
      <scheme val="major"/>
    </font>
    <font>
      <sz val="10"/>
      <name val="Calibri Light"/>
      <scheme val="major"/>
    </font>
    <font>
      <sz val="10"/>
      <color rgb="FFFF0000"/>
      <name val="Calibri Light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1" fillId="0" borderId="0" xfId="0" applyFont="1"/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2" fontId="5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opLeftCell="A4" workbookViewId="0">
      <selection activeCell="D8" sqref="D8"/>
    </sheetView>
  </sheetViews>
  <sheetFormatPr defaultRowHeight="15"/>
  <cols>
    <col min="1" max="1" width="7.140625" style="17" customWidth="1"/>
    <col min="2" max="2" width="13.140625" customWidth="1"/>
    <col min="3" max="3" width="12.5703125" customWidth="1"/>
    <col min="4" max="4" width="11.85546875" customWidth="1"/>
    <col min="5" max="5" width="17.85546875" customWidth="1"/>
    <col min="6" max="6" width="18.42578125" customWidth="1"/>
    <col min="7" max="7" width="11.28515625" customWidth="1"/>
    <col min="8" max="9" width="10.85546875" customWidth="1"/>
    <col min="10" max="10" width="9.28515625" customWidth="1"/>
    <col min="11" max="11" width="11.28515625" customWidth="1"/>
    <col min="12" max="12" width="11.140625" customWidth="1"/>
    <col min="13" max="13" width="9.85546875" customWidth="1"/>
    <col min="14" max="14" width="10.28515625" customWidth="1"/>
    <col min="15" max="15" width="16.85546875" customWidth="1"/>
  </cols>
  <sheetData>
    <row r="1" spans="1:1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6.5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13.25" customHeight="1">
      <c r="A4" s="25" t="s">
        <v>0</v>
      </c>
      <c r="B4" s="25" t="s">
        <v>1</v>
      </c>
      <c r="C4" s="25" t="s">
        <v>2</v>
      </c>
      <c r="D4" s="25"/>
      <c r="E4" s="25" t="s">
        <v>3</v>
      </c>
      <c r="F4" s="25"/>
      <c r="G4" s="25" t="s">
        <v>4</v>
      </c>
      <c r="H4" s="25" t="s">
        <v>5</v>
      </c>
      <c r="I4" s="25" t="s">
        <v>6</v>
      </c>
      <c r="J4" s="25"/>
      <c r="K4" s="25" t="s">
        <v>7</v>
      </c>
      <c r="L4" s="25"/>
      <c r="M4" s="25"/>
      <c r="N4" s="25"/>
      <c r="O4" s="25" t="s">
        <v>34</v>
      </c>
    </row>
    <row r="5" spans="1:15" ht="36.75" customHeight="1">
      <c r="A5" s="25"/>
      <c r="B5" s="25"/>
      <c r="C5" s="25"/>
      <c r="D5" s="25"/>
      <c r="E5" s="25" t="s">
        <v>8</v>
      </c>
      <c r="F5" s="25" t="s">
        <v>9</v>
      </c>
      <c r="G5" s="25"/>
      <c r="H5" s="25"/>
      <c r="I5" s="25"/>
      <c r="J5" s="25"/>
      <c r="K5" s="26" t="s">
        <v>8</v>
      </c>
      <c r="L5" s="26"/>
      <c r="M5" s="26" t="s">
        <v>9</v>
      </c>
      <c r="N5" s="26"/>
      <c r="O5" s="25"/>
    </row>
    <row r="6" spans="1:15" ht="37.5" customHeight="1">
      <c r="A6" s="25"/>
      <c r="B6" s="25"/>
      <c r="C6" s="1" t="s">
        <v>8</v>
      </c>
      <c r="D6" s="1" t="s">
        <v>9</v>
      </c>
      <c r="E6" s="25"/>
      <c r="F6" s="25"/>
      <c r="G6" s="25"/>
      <c r="H6" s="25"/>
      <c r="I6" s="23" t="s">
        <v>10</v>
      </c>
      <c r="J6" s="1" t="s">
        <v>9</v>
      </c>
      <c r="K6" s="2" t="s">
        <v>11</v>
      </c>
      <c r="L6" s="23" t="s">
        <v>12</v>
      </c>
      <c r="M6" s="2" t="s">
        <v>11</v>
      </c>
      <c r="N6" s="23" t="s">
        <v>12</v>
      </c>
      <c r="O6" s="25"/>
    </row>
    <row r="7" spans="1:15" ht="26.25" customHeight="1">
      <c r="A7" s="19">
        <v>1</v>
      </c>
      <c r="B7" s="19">
        <v>2</v>
      </c>
      <c r="C7" s="19">
        <v>7</v>
      </c>
      <c r="D7" s="19">
        <v>8</v>
      </c>
      <c r="E7" s="19">
        <v>9</v>
      </c>
      <c r="F7" s="19">
        <v>10</v>
      </c>
      <c r="G7" s="19">
        <v>11</v>
      </c>
      <c r="H7" s="19">
        <v>12</v>
      </c>
      <c r="I7" s="19">
        <v>13</v>
      </c>
      <c r="J7" s="19">
        <v>14</v>
      </c>
      <c r="K7" s="19">
        <v>15</v>
      </c>
      <c r="L7" s="19">
        <v>16</v>
      </c>
      <c r="M7" s="19">
        <v>17</v>
      </c>
      <c r="N7" s="19">
        <v>18</v>
      </c>
      <c r="O7" s="19">
        <v>19</v>
      </c>
    </row>
    <row r="8" spans="1:15" ht="57" customHeight="1">
      <c r="A8" s="20">
        <v>1</v>
      </c>
      <c r="B8" s="3" t="s">
        <v>13</v>
      </c>
      <c r="C8" s="4">
        <v>0</v>
      </c>
      <c r="D8" s="4">
        <v>26534</v>
      </c>
      <c r="E8" s="4">
        <v>0</v>
      </c>
      <c r="F8" s="4">
        <v>26534</v>
      </c>
      <c r="G8" s="4">
        <v>0</v>
      </c>
      <c r="H8" s="4">
        <v>6633</v>
      </c>
      <c r="I8" s="4">
        <f>E8-G8</f>
        <v>0</v>
      </c>
      <c r="J8" s="4">
        <f>F8-H8</f>
        <v>19901</v>
      </c>
      <c r="K8" s="4">
        <v>0</v>
      </c>
      <c r="L8" s="4">
        <v>0</v>
      </c>
      <c r="M8" s="4">
        <v>0</v>
      </c>
      <c r="N8" s="4">
        <v>19901</v>
      </c>
      <c r="O8" s="21" t="s">
        <v>35</v>
      </c>
    </row>
    <row r="9" spans="1:15" ht="51" customHeight="1">
      <c r="A9" s="18">
        <v>2</v>
      </c>
      <c r="B9" s="5" t="s">
        <v>14</v>
      </c>
      <c r="C9" s="6">
        <v>280543</v>
      </c>
      <c r="D9" s="6">
        <v>0</v>
      </c>
      <c r="E9" s="6">
        <v>145137</v>
      </c>
      <c r="F9" s="6">
        <v>0</v>
      </c>
      <c r="G9" s="6">
        <v>0</v>
      </c>
      <c r="H9" s="6">
        <v>16306</v>
      </c>
      <c r="I9" s="6">
        <v>128831</v>
      </c>
      <c r="J9" s="6">
        <v>0</v>
      </c>
      <c r="K9" s="6">
        <v>48861.39</v>
      </c>
      <c r="L9" s="6">
        <v>79969.649999999994</v>
      </c>
      <c r="M9" s="6">
        <v>0</v>
      </c>
      <c r="N9" s="4">
        <v>0</v>
      </c>
      <c r="O9" s="21" t="s">
        <v>35</v>
      </c>
    </row>
    <row r="10" spans="1:15" ht="46.5" customHeight="1">
      <c r="A10" s="20">
        <v>3</v>
      </c>
      <c r="B10" s="5" t="s">
        <v>15</v>
      </c>
      <c r="C10" s="6">
        <v>713364</v>
      </c>
      <c r="D10" s="6">
        <v>0</v>
      </c>
      <c r="E10" s="6">
        <v>483041</v>
      </c>
      <c r="F10" s="6">
        <v>0</v>
      </c>
      <c r="G10" s="6">
        <v>0</v>
      </c>
      <c r="H10" s="6">
        <v>100489</v>
      </c>
      <c r="I10" s="6">
        <f>E10-H10</f>
        <v>382552</v>
      </c>
      <c r="J10" s="6">
        <v>0</v>
      </c>
      <c r="K10" s="6">
        <v>225524.3</v>
      </c>
      <c r="L10" s="6">
        <v>157027.69</v>
      </c>
      <c r="M10" s="6">
        <v>0</v>
      </c>
      <c r="N10" s="6">
        <v>0</v>
      </c>
      <c r="O10" s="21" t="s">
        <v>35</v>
      </c>
    </row>
    <row r="11" spans="1:15" s="7" customFormat="1" ht="85.5" customHeight="1">
      <c r="A11" s="18">
        <v>4</v>
      </c>
      <c r="B11" s="3" t="s">
        <v>16</v>
      </c>
      <c r="C11" s="4">
        <v>1500000</v>
      </c>
      <c r="D11" s="4">
        <v>0</v>
      </c>
      <c r="E11" s="4">
        <v>592860</v>
      </c>
      <c r="F11" s="4">
        <v>0</v>
      </c>
      <c r="G11" s="4">
        <v>0</v>
      </c>
      <c r="H11" s="4">
        <v>3400</v>
      </c>
      <c r="I11" s="4">
        <f>E11-H11</f>
        <v>589460</v>
      </c>
      <c r="J11" s="4">
        <v>0</v>
      </c>
      <c r="K11" s="4">
        <v>238496</v>
      </c>
      <c r="L11" s="4">
        <v>350964</v>
      </c>
      <c r="M11" s="4">
        <v>0</v>
      </c>
      <c r="N11" s="4">
        <v>0</v>
      </c>
      <c r="O11" s="21" t="s">
        <v>36</v>
      </c>
    </row>
    <row r="12" spans="1:15" ht="62.25" customHeight="1">
      <c r="A12" s="20">
        <v>5</v>
      </c>
      <c r="B12" s="5" t="s">
        <v>17</v>
      </c>
      <c r="C12" s="6">
        <v>230000</v>
      </c>
      <c r="D12" s="6">
        <v>0</v>
      </c>
      <c r="E12" s="6">
        <v>23885</v>
      </c>
      <c r="F12" s="6">
        <v>0</v>
      </c>
      <c r="G12" s="6">
        <v>0</v>
      </c>
      <c r="H12" s="6">
        <v>7697</v>
      </c>
      <c r="I12" s="6">
        <f>E12-H12</f>
        <v>16188</v>
      </c>
      <c r="J12" s="6">
        <v>0</v>
      </c>
      <c r="K12" s="6">
        <v>6178.52</v>
      </c>
      <c r="L12" s="6">
        <v>10009.48</v>
      </c>
      <c r="M12" s="6">
        <v>0</v>
      </c>
      <c r="N12" s="4">
        <v>0</v>
      </c>
      <c r="O12" s="21" t="s">
        <v>35</v>
      </c>
    </row>
    <row r="13" spans="1:15" ht="50.25" customHeight="1">
      <c r="A13" s="18" t="s">
        <v>46</v>
      </c>
      <c r="B13" s="3" t="s">
        <v>18</v>
      </c>
      <c r="C13" s="4">
        <v>25040</v>
      </c>
      <c r="D13" s="4">
        <v>0</v>
      </c>
      <c r="E13" s="4">
        <v>11590</v>
      </c>
      <c r="F13" s="4">
        <v>51.08</v>
      </c>
      <c r="G13" s="4">
        <v>0</v>
      </c>
      <c r="H13" s="4">
        <f>766.43+30.94+21607.61+68.94</f>
        <v>22473.919999999998</v>
      </c>
      <c r="I13" s="4">
        <v>11061.53</v>
      </c>
      <c r="J13" s="4">
        <f>M13+N13</f>
        <v>547.09</v>
      </c>
      <c r="K13" s="4">
        <v>10541.66</v>
      </c>
      <c r="L13" s="4">
        <v>519.87</v>
      </c>
      <c r="M13" s="4">
        <v>352.69</v>
      </c>
      <c r="N13" s="4">
        <v>194.4</v>
      </c>
      <c r="O13" s="21" t="s">
        <v>35</v>
      </c>
    </row>
    <row r="14" spans="1:15" ht="48" customHeight="1">
      <c r="A14" s="20">
        <v>7</v>
      </c>
      <c r="B14" s="5" t="s">
        <v>19</v>
      </c>
      <c r="C14" s="6">
        <v>3582</v>
      </c>
      <c r="D14" s="6">
        <v>0</v>
      </c>
      <c r="E14" s="6">
        <v>2132.48</v>
      </c>
      <c r="F14" s="6">
        <v>4284.49</v>
      </c>
      <c r="G14" s="6">
        <v>0</v>
      </c>
      <c r="H14" s="6">
        <v>0</v>
      </c>
      <c r="I14" s="6">
        <f>K14+L14</f>
        <v>2132.48</v>
      </c>
      <c r="J14" s="4">
        <f>M14+N14</f>
        <v>250.01999999999998</v>
      </c>
      <c r="K14" s="6">
        <v>1944.48</v>
      </c>
      <c r="L14" s="6">
        <v>188</v>
      </c>
      <c r="M14" s="6">
        <v>232.57</v>
      </c>
      <c r="N14" s="4">
        <v>17.45</v>
      </c>
      <c r="O14" s="21" t="s">
        <v>35</v>
      </c>
    </row>
    <row r="15" spans="1:15" ht="62.25" customHeight="1">
      <c r="A15" s="18">
        <v>8</v>
      </c>
      <c r="B15" s="3" t="s">
        <v>20</v>
      </c>
      <c r="C15" s="4">
        <v>5171</v>
      </c>
      <c r="D15" s="4">
        <v>0</v>
      </c>
      <c r="E15" s="4">
        <v>2949.87</v>
      </c>
      <c r="F15" s="4">
        <v>497.1</v>
      </c>
      <c r="G15" s="4">
        <v>0</v>
      </c>
      <c r="H15" s="4">
        <v>0</v>
      </c>
      <c r="I15" s="4">
        <f>K15+L15</f>
        <v>2949.87</v>
      </c>
      <c r="J15" s="6">
        <f>M15+N15</f>
        <v>497.1</v>
      </c>
      <c r="K15" s="4">
        <v>1645.32</v>
      </c>
      <c r="L15" s="4">
        <v>1304.55</v>
      </c>
      <c r="M15" s="4">
        <v>188.59</v>
      </c>
      <c r="N15" s="4">
        <v>308.51</v>
      </c>
      <c r="O15" s="21" t="s">
        <v>35</v>
      </c>
    </row>
    <row r="16" spans="1:15" ht="39.75" customHeight="1">
      <c r="A16" s="20" t="s">
        <v>47</v>
      </c>
      <c r="B16" s="3" t="s">
        <v>21</v>
      </c>
      <c r="C16" s="4">
        <v>11500</v>
      </c>
      <c r="D16" s="4">
        <v>0</v>
      </c>
      <c r="E16" s="4">
        <v>10000</v>
      </c>
      <c r="F16" s="4">
        <v>0</v>
      </c>
      <c r="G16" s="4">
        <v>1500</v>
      </c>
      <c r="H16" s="4">
        <v>0</v>
      </c>
      <c r="I16" s="4">
        <f>K16+L16</f>
        <v>11500</v>
      </c>
      <c r="J16" s="6">
        <f>M16+N16</f>
        <v>0</v>
      </c>
      <c r="K16" s="4">
        <v>6706.8</v>
      </c>
      <c r="L16" s="4">
        <v>4793.2</v>
      </c>
      <c r="M16" s="4">
        <v>0</v>
      </c>
      <c r="N16" s="4">
        <v>0</v>
      </c>
      <c r="O16" s="21" t="s">
        <v>37</v>
      </c>
    </row>
    <row r="17" spans="1:15" ht="49.5" customHeight="1">
      <c r="A17" s="18">
        <v>10</v>
      </c>
      <c r="B17" s="3" t="s">
        <v>22</v>
      </c>
      <c r="C17" s="4">
        <v>11000</v>
      </c>
      <c r="D17" s="4">
        <v>0</v>
      </c>
      <c r="E17" s="4">
        <v>605</v>
      </c>
      <c r="F17" s="4">
        <v>112</v>
      </c>
      <c r="G17" s="4">
        <v>3.27</v>
      </c>
      <c r="H17" s="4">
        <v>0</v>
      </c>
      <c r="I17" s="4">
        <f>K17+L17</f>
        <v>605</v>
      </c>
      <c r="J17" s="6">
        <f>M17+N17</f>
        <v>112</v>
      </c>
      <c r="K17" s="4">
        <v>350.9</v>
      </c>
      <c r="L17" s="4">
        <v>254.1</v>
      </c>
      <c r="M17" s="4">
        <v>64.959999999999994</v>
      </c>
      <c r="N17" s="4">
        <v>47.04</v>
      </c>
      <c r="O17" s="21" t="s">
        <v>37</v>
      </c>
    </row>
    <row r="18" spans="1:15" ht="63.75" customHeight="1">
      <c r="A18" s="20">
        <v>11</v>
      </c>
      <c r="B18" s="8" t="s">
        <v>23</v>
      </c>
      <c r="C18" s="6">
        <f>20000+20000+10000+8000+5000+1970+25000+38500</f>
        <v>128470</v>
      </c>
      <c r="D18" s="6">
        <v>0</v>
      </c>
      <c r="E18" s="6">
        <f>42819</f>
        <v>42819</v>
      </c>
      <c r="F18" s="6">
        <f>214.7+1223.18+1879.28+2507.84+2408.4</f>
        <v>8233.4</v>
      </c>
      <c r="G18" s="6">
        <f>5000+1970+25000+38500</f>
        <v>70470</v>
      </c>
      <c r="H18" s="6">
        <v>14419</v>
      </c>
      <c r="I18" s="6">
        <f>60370+38500</f>
        <v>98870</v>
      </c>
      <c r="J18" s="6">
        <f>14057.18+13031.3</f>
        <v>27088.48</v>
      </c>
      <c r="K18" s="6">
        <f>2744.4+3659.2+3659.2+2927.36+2287+901.08+11435+22453.2</f>
        <v>50066.44</v>
      </c>
      <c r="L18" s="6">
        <f>3255.6+4340.8+4340.8+3472.64+2713+1068.92+13565+16046.8</f>
        <v>48803.56</v>
      </c>
      <c r="M18" s="6">
        <f>190.67+381.86+717.63+740.87+640.31+270.35+3488.06+7599.86</f>
        <v>14029.61</v>
      </c>
      <c r="N18" s="4">
        <f>226.18+452.99+851.31+878.88+759.58+320.71+4137.78+5431.44</f>
        <v>13058.869999999999</v>
      </c>
      <c r="O18" s="21" t="s">
        <v>38</v>
      </c>
    </row>
    <row r="19" spans="1:15" ht="108.75" customHeight="1">
      <c r="A19" s="18">
        <v>12</v>
      </c>
      <c r="B19" s="9" t="s">
        <v>24</v>
      </c>
      <c r="C19" s="4">
        <f>177462+35000</f>
        <v>212462</v>
      </c>
      <c r="D19" s="4">
        <v>0</v>
      </c>
      <c r="E19" s="6">
        <v>87000</v>
      </c>
      <c r="F19" s="6">
        <v>0</v>
      </c>
      <c r="G19" s="4">
        <v>20800</v>
      </c>
      <c r="H19" s="6">
        <v>2580</v>
      </c>
      <c r="I19" s="6">
        <f>K19+L19</f>
        <v>105220</v>
      </c>
      <c r="J19" s="6">
        <f>M19+N19</f>
        <v>0</v>
      </c>
      <c r="K19" s="10">
        <v>57420</v>
      </c>
      <c r="L19" s="10">
        <v>47800</v>
      </c>
      <c r="M19" s="10">
        <v>0</v>
      </c>
      <c r="N19" s="4">
        <v>0</v>
      </c>
      <c r="O19" s="21" t="s">
        <v>39</v>
      </c>
    </row>
    <row r="20" spans="1:15" s="14" customFormat="1" ht="93" customHeight="1">
      <c r="A20" s="20">
        <v>13</v>
      </c>
      <c r="B20" s="11" t="s">
        <v>25</v>
      </c>
      <c r="C20" s="12">
        <v>681564.09</v>
      </c>
      <c r="D20" s="12">
        <v>0</v>
      </c>
      <c r="E20" s="13">
        <v>44471.62</v>
      </c>
      <c r="F20" s="13">
        <v>0</v>
      </c>
      <c r="G20" s="12">
        <v>11250</v>
      </c>
      <c r="H20" s="13">
        <v>15934.65</v>
      </c>
      <c r="I20" s="13">
        <f>K20+L20</f>
        <v>39786.97</v>
      </c>
      <c r="J20" s="6">
        <f>M20+N20</f>
        <v>0</v>
      </c>
      <c r="K20" s="12">
        <v>31148.03</v>
      </c>
      <c r="L20" s="12">
        <v>8638.94</v>
      </c>
      <c r="M20" s="12">
        <v>0</v>
      </c>
      <c r="N20" s="12">
        <v>0</v>
      </c>
      <c r="O20" s="21" t="s">
        <v>40</v>
      </c>
    </row>
    <row r="21" spans="1:15" ht="64.5" customHeight="1">
      <c r="A21" s="18">
        <v>14</v>
      </c>
      <c r="B21" s="15" t="s">
        <v>26</v>
      </c>
      <c r="C21" s="4">
        <v>32028</v>
      </c>
      <c r="D21" s="4">
        <v>0</v>
      </c>
      <c r="E21" s="16">
        <v>8451</v>
      </c>
      <c r="F21" s="16">
        <v>217</v>
      </c>
      <c r="G21" s="16">
        <v>0</v>
      </c>
      <c r="H21" s="16">
        <v>4342</v>
      </c>
      <c r="I21" s="16">
        <f>K21+L21</f>
        <v>4108.72</v>
      </c>
      <c r="J21" s="16">
        <f>M21+N21</f>
        <v>189.29</v>
      </c>
      <c r="K21" s="4">
        <v>2465.23</v>
      </c>
      <c r="L21" s="4">
        <v>1643.49</v>
      </c>
      <c r="M21" s="4">
        <v>113.57</v>
      </c>
      <c r="N21" s="4">
        <v>75.72</v>
      </c>
      <c r="O21" s="21" t="s">
        <v>41</v>
      </c>
    </row>
    <row r="22" spans="1:15" ht="66" customHeight="1">
      <c r="A22" s="20">
        <v>15</v>
      </c>
      <c r="B22" s="3" t="s">
        <v>27</v>
      </c>
      <c r="C22" s="4">
        <v>203300</v>
      </c>
      <c r="D22" s="4">
        <v>0</v>
      </c>
      <c r="E22" s="4">
        <f>2048.6+2500+2909.09+3643.41+2187.68+2088+2109.09+1666.66+90000</f>
        <v>109152.53</v>
      </c>
      <c r="F22" s="4">
        <v>0</v>
      </c>
      <c r="G22" s="4">
        <f>78500+19300</f>
        <v>97800</v>
      </c>
      <c r="H22" s="4">
        <f>416.66+625+727.27+910.85+416.64+416+527.27+416.66</f>
        <v>4456.3500000000004</v>
      </c>
      <c r="I22" s="4">
        <f>K22+L22</f>
        <v>202496.18</v>
      </c>
      <c r="J22" s="4">
        <v>0</v>
      </c>
      <c r="K22" s="4">
        <v>0</v>
      </c>
      <c r="L22" s="4">
        <f>1631.94+1875+2181.82+2732.56+1771.04+1672+1581.82+1250+187800</f>
        <v>202496.18</v>
      </c>
      <c r="M22" s="4">
        <v>0</v>
      </c>
      <c r="N22" s="4">
        <v>0</v>
      </c>
      <c r="O22" s="21" t="s">
        <v>35</v>
      </c>
    </row>
    <row r="23" spans="1:15" ht="52.5" customHeight="1">
      <c r="A23" s="18">
        <v>16</v>
      </c>
      <c r="B23" s="3" t="s">
        <v>28</v>
      </c>
      <c r="C23" s="4">
        <v>4395</v>
      </c>
      <c r="D23" s="4">
        <v>0</v>
      </c>
      <c r="E23" s="4">
        <f>18200+5000+6000+4717.68</f>
        <v>33917.68</v>
      </c>
      <c r="F23" s="4">
        <f>1456+400+480</f>
        <v>2336</v>
      </c>
      <c r="G23" s="4">
        <v>0</v>
      </c>
      <c r="H23" s="4">
        <v>1373.5</v>
      </c>
      <c r="I23" s="4">
        <f>K23+L23</f>
        <v>32544.18</v>
      </c>
      <c r="J23" s="4">
        <v>0</v>
      </c>
      <c r="K23" s="4">
        <f>18200+5000+6000</f>
        <v>29200</v>
      </c>
      <c r="L23" s="4">
        <v>3344.18</v>
      </c>
      <c r="M23" s="4">
        <v>0</v>
      </c>
      <c r="N23" s="4">
        <v>0</v>
      </c>
      <c r="O23" s="21" t="s">
        <v>35</v>
      </c>
    </row>
    <row r="24" spans="1:15" ht="81.75" customHeight="1">
      <c r="A24" s="20">
        <v>17</v>
      </c>
      <c r="B24" s="3" t="s">
        <v>29</v>
      </c>
      <c r="C24" s="4">
        <v>2612</v>
      </c>
      <c r="D24" s="4">
        <v>0</v>
      </c>
      <c r="E24" s="4">
        <v>937.72</v>
      </c>
      <c r="F24" s="4">
        <v>99.91</v>
      </c>
      <c r="G24" s="4">
        <v>0</v>
      </c>
      <c r="H24" s="4">
        <v>420.32</v>
      </c>
      <c r="I24" s="4">
        <f>E24-H24</f>
        <v>517.40000000000009</v>
      </c>
      <c r="J24" s="4">
        <f>M24+N24</f>
        <v>56.388000000000005</v>
      </c>
      <c r="K24" s="4">
        <v>485.4</v>
      </c>
      <c r="L24" s="4">
        <v>32</v>
      </c>
      <c r="M24" s="4">
        <v>52.868000000000002</v>
      </c>
      <c r="N24" s="4">
        <v>3.52</v>
      </c>
      <c r="O24" s="21" t="s">
        <v>42</v>
      </c>
    </row>
    <row r="25" spans="1:15" ht="65.25" customHeight="1">
      <c r="A25" s="18">
        <v>18</v>
      </c>
      <c r="B25" s="3" t="s">
        <v>30</v>
      </c>
      <c r="C25" s="4">
        <v>9364</v>
      </c>
      <c r="D25" s="4">
        <v>0</v>
      </c>
      <c r="E25" s="4">
        <v>4007</v>
      </c>
      <c r="F25" s="4">
        <v>0</v>
      </c>
      <c r="G25" s="4">
        <v>0</v>
      </c>
      <c r="H25" s="4">
        <v>25</v>
      </c>
      <c r="I25" s="4">
        <f>K25+L25</f>
        <v>3982</v>
      </c>
      <c r="J25" s="4">
        <f>M25+N25</f>
        <v>0</v>
      </c>
      <c r="K25" s="4">
        <v>2334</v>
      </c>
      <c r="L25" s="4">
        <v>1648</v>
      </c>
      <c r="M25" s="4">
        <v>0</v>
      </c>
      <c r="N25" s="4">
        <v>0</v>
      </c>
      <c r="O25" s="21" t="s">
        <v>43</v>
      </c>
    </row>
    <row r="26" spans="1:15" ht="57.75" customHeight="1">
      <c r="A26" s="20">
        <v>19</v>
      </c>
      <c r="B26" s="3" t="s">
        <v>31</v>
      </c>
      <c r="C26" s="4">
        <v>75000</v>
      </c>
      <c r="D26" s="4">
        <v>0</v>
      </c>
      <c r="E26" s="4">
        <v>0</v>
      </c>
      <c r="F26" s="4">
        <v>0</v>
      </c>
      <c r="G26" s="4">
        <f>10000+8300+10000+10000+10000+10000</f>
        <v>58300</v>
      </c>
      <c r="H26" s="4">
        <v>0</v>
      </c>
      <c r="I26" s="4">
        <f>K26+L26</f>
        <v>58300</v>
      </c>
      <c r="J26" s="4">
        <f>M26+N26</f>
        <v>5682</v>
      </c>
      <c r="K26" s="4">
        <v>28246</v>
      </c>
      <c r="L26" s="4">
        <v>30054</v>
      </c>
      <c r="M26" s="4">
        <v>2753</v>
      </c>
      <c r="N26" s="4">
        <v>2929</v>
      </c>
      <c r="O26" s="21" t="s">
        <v>35</v>
      </c>
    </row>
    <row r="27" spans="1:15" ht="60.75" customHeight="1">
      <c r="A27" s="18">
        <v>20</v>
      </c>
      <c r="B27" s="3" t="s">
        <v>32</v>
      </c>
      <c r="C27" s="4">
        <v>13406.69</v>
      </c>
      <c r="D27" s="4">
        <v>0</v>
      </c>
      <c r="E27" s="4">
        <v>0</v>
      </c>
      <c r="F27" s="4">
        <v>0</v>
      </c>
      <c r="G27" s="4">
        <v>13406.5</v>
      </c>
      <c r="H27" s="4">
        <v>0</v>
      </c>
      <c r="I27" s="4">
        <v>13406.5</v>
      </c>
      <c r="J27" s="4">
        <f>M27+N27</f>
        <v>0</v>
      </c>
      <c r="K27" s="4">
        <v>11954.5</v>
      </c>
      <c r="L27" s="4">
        <v>1452</v>
      </c>
      <c r="M27" s="4">
        <v>0</v>
      </c>
      <c r="N27" s="4">
        <v>0</v>
      </c>
      <c r="O27" s="21" t="s">
        <v>35</v>
      </c>
    </row>
    <row r="28" spans="1:15" ht="63" customHeight="1">
      <c r="A28" s="20">
        <v>21</v>
      </c>
      <c r="B28" s="3" t="s">
        <v>33</v>
      </c>
      <c r="C28" s="4">
        <v>20000</v>
      </c>
      <c r="D28" s="4">
        <v>0</v>
      </c>
      <c r="E28" s="4">
        <v>0</v>
      </c>
      <c r="F28" s="4">
        <v>0</v>
      </c>
      <c r="G28" s="4">
        <v>20000</v>
      </c>
      <c r="H28" s="4">
        <v>0</v>
      </c>
      <c r="I28" s="4">
        <f>K28+L28</f>
        <v>20000</v>
      </c>
      <c r="J28" s="4">
        <f>M28+N28</f>
        <v>0</v>
      </c>
      <c r="K28" s="4">
        <v>11412</v>
      </c>
      <c r="L28" s="4">
        <v>8588</v>
      </c>
      <c r="M28" s="4">
        <v>0</v>
      </c>
      <c r="N28" s="4">
        <v>0</v>
      </c>
      <c r="O28" s="22" t="s">
        <v>35</v>
      </c>
    </row>
    <row r="29" spans="1:15" ht="25.5" customHeight="1">
      <c r="A29" s="17" t="s">
        <v>48</v>
      </c>
      <c r="B29" s="24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>
      <c r="A30" s="17" t="s">
        <v>49</v>
      </c>
      <c r="B30" s="24" t="s">
        <v>45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mergeCells count="18">
    <mergeCell ref="A1:O1"/>
    <mergeCell ref="A2:O2"/>
    <mergeCell ref="A3:O3"/>
    <mergeCell ref="A4:A6"/>
    <mergeCell ref="B4:B6"/>
    <mergeCell ref="C4:D5"/>
    <mergeCell ref="E4:F4"/>
    <mergeCell ref="G4:G6"/>
    <mergeCell ref="H4:H6"/>
    <mergeCell ref="I4:J5"/>
    <mergeCell ref="B29:O29"/>
    <mergeCell ref="B30:O30"/>
    <mergeCell ref="K4:N4"/>
    <mergeCell ref="O4:O6"/>
    <mergeCell ref="E5:E6"/>
    <mergeCell ref="F5:F6"/>
    <mergeCell ref="K5:L5"/>
    <mergeCell ref="M5:N5"/>
  </mergeCells>
  <printOptions horizontalCentered="1"/>
  <pageMargins left="0.51181102362204722" right="3.937007874015748E-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D25" workbookViewId="0">
      <selection activeCell="E36" sqref="E36"/>
    </sheetView>
  </sheetViews>
  <sheetFormatPr defaultRowHeight="12.75"/>
  <cols>
    <col min="1" max="1" width="4" style="64" customWidth="1"/>
    <col min="2" max="2" width="11.85546875" style="29" customWidth="1"/>
    <col min="3" max="3" width="9.5703125" style="29" customWidth="1"/>
    <col min="4" max="4" width="14" style="29" customWidth="1"/>
    <col min="5" max="5" width="7.5703125" style="29" customWidth="1"/>
    <col min="6" max="6" width="13.140625" style="29" customWidth="1"/>
    <col min="7" max="7" width="10.7109375" style="29" customWidth="1"/>
    <col min="8" max="8" width="9.140625" style="29" customWidth="1"/>
    <col min="9" max="9" width="9.85546875" style="29" customWidth="1"/>
    <col min="10" max="10" width="9.28515625" style="29" customWidth="1"/>
    <col min="11" max="11" width="10.7109375" style="29" customWidth="1"/>
    <col min="12" max="12" width="9.28515625" style="29" customWidth="1"/>
    <col min="13" max="13" width="9.7109375" style="29" customWidth="1"/>
    <col min="14" max="14" width="8.28515625" style="29" customWidth="1"/>
    <col min="15" max="15" width="9.85546875" style="29" customWidth="1"/>
    <col min="16" max="16" width="9.5703125" style="29" customWidth="1"/>
    <col min="17" max="17" width="8.28515625" style="29" customWidth="1"/>
    <col min="18" max="18" width="9.140625" style="29" customWidth="1"/>
    <col min="19" max="19" width="16.85546875" style="29" customWidth="1"/>
    <col min="20" max="16384" width="9.140625" style="29"/>
  </cols>
  <sheetData>
    <row r="1" spans="1:19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6.5" customHeight="1">
      <c r="A2" s="28" t="s">
        <v>100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8.5" customHeight="1">
      <c r="A4" s="65" t="s">
        <v>101</v>
      </c>
      <c r="B4" s="65" t="s">
        <v>1</v>
      </c>
      <c r="C4" s="37" t="s">
        <v>53</v>
      </c>
      <c r="D4" s="37" t="s">
        <v>54</v>
      </c>
      <c r="E4" s="37" t="s">
        <v>102</v>
      </c>
      <c r="F4" s="37" t="s">
        <v>55</v>
      </c>
      <c r="G4" s="65" t="s">
        <v>2</v>
      </c>
      <c r="H4" s="65"/>
      <c r="I4" s="37" t="s">
        <v>3</v>
      </c>
      <c r="J4" s="37"/>
      <c r="K4" s="65" t="s">
        <v>4</v>
      </c>
      <c r="L4" s="65" t="s">
        <v>5</v>
      </c>
      <c r="M4" s="65" t="s">
        <v>6</v>
      </c>
      <c r="N4" s="65"/>
      <c r="O4" s="65" t="s">
        <v>7</v>
      </c>
      <c r="P4" s="65"/>
      <c r="Q4" s="65"/>
      <c r="R4" s="65"/>
      <c r="S4" s="65" t="s">
        <v>34</v>
      </c>
    </row>
    <row r="5" spans="1:19">
      <c r="A5" s="65"/>
      <c r="B5" s="65"/>
      <c r="C5" s="66"/>
      <c r="D5" s="66"/>
      <c r="E5" s="66"/>
      <c r="F5" s="66"/>
      <c r="G5" s="65"/>
      <c r="H5" s="65"/>
      <c r="I5" s="70"/>
      <c r="J5" s="71"/>
      <c r="K5" s="65"/>
      <c r="L5" s="65"/>
      <c r="M5" s="65"/>
      <c r="N5" s="65"/>
      <c r="O5" s="67" t="s">
        <v>8</v>
      </c>
      <c r="P5" s="67"/>
      <c r="Q5" s="67" t="s">
        <v>9</v>
      </c>
      <c r="R5" s="67"/>
      <c r="S5" s="65"/>
    </row>
    <row r="6" spans="1:19" s="72" customFormat="1" ht="31.5" customHeight="1">
      <c r="A6" s="65"/>
      <c r="B6" s="65"/>
      <c r="C6" s="42"/>
      <c r="D6" s="42"/>
      <c r="E6" s="42"/>
      <c r="F6" s="42"/>
      <c r="G6" s="68" t="s">
        <v>8</v>
      </c>
      <c r="H6" s="68" t="s">
        <v>9</v>
      </c>
      <c r="I6" s="68" t="s">
        <v>8</v>
      </c>
      <c r="J6" s="68" t="s">
        <v>9</v>
      </c>
      <c r="K6" s="65"/>
      <c r="L6" s="65"/>
      <c r="M6" s="68" t="s">
        <v>10</v>
      </c>
      <c r="N6" s="68" t="s">
        <v>9</v>
      </c>
      <c r="O6" s="69" t="s">
        <v>11</v>
      </c>
      <c r="P6" s="68" t="s">
        <v>12</v>
      </c>
      <c r="Q6" s="69" t="s">
        <v>11</v>
      </c>
      <c r="R6" s="68" t="s">
        <v>12</v>
      </c>
      <c r="S6" s="65"/>
    </row>
    <row r="7" spans="1:19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</row>
    <row r="8" spans="1:19" ht="45" customHeight="1">
      <c r="A8" s="32">
        <v>1</v>
      </c>
      <c r="B8" s="33" t="s">
        <v>13</v>
      </c>
      <c r="C8" s="33" t="s">
        <v>56</v>
      </c>
      <c r="D8" s="33" t="s">
        <v>57</v>
      </c>
      <c r="E8" s="44" t="s">
        <v>58</v>
      </c>
      <c r="F8" s="33" t="s">
        <v>59</v>
      </c>
      <c r="G8" s="34">
        <v>0</v>
      </c>
      <c r="H8" s="34">
        <v>26534</v>
      </c>
      <c r="I8" s="34">
        <v>0</v>
      </c>
      <c r="J8" s="34">
        <v>26534</v>
      </c>
      <c r="K8" s="34">
        <v>0</v>
      </c>
      <c r="L8" s="34">
        <v>6633</v>
      </c>
      <c r="M8" s="34">
        <f>I8-K8</f>
        <v>0</v>
      </c>
      <c r="N8" s="34">
        <f>J8-L8</f>
        <v>19901</v>
      </c>
      <c r="O8" s="34">
        <v>0</v>
      </c>
      <c r="P8" s="34">
        <v>0</v>
      </c>
      <c r="Q8" s="34">
        <v>0</v>
      </c>
      <c r="R8" s="34">
        <v>19901</v>
      </c>
      <c r="S8" s="73" t="s">
        <v>35</v>
      </c>
    </row>
    <row r="9" spans="1:19" ht="21" customHeight="1">
      <c r="A9" s="36" t="s">
        <v>97</v>
      </c>
      <c r="B9" s="37" t="s">
        <v>98</v>
      </c>
      <c r="C9" s="37" t="s">
        <v>60</v>
      </c>
      <c r="D9" s="37" t="s">
        <v>61</v>
      </c>
      <c r="E9" s="37" t="s">
        <v>58</v>
      </c>
      <c r="F9" s="38" t="s">
        <v>59</v>
      </c>
      <c r="G9" s="39">
        <f>280543+1390800</f>
        <v>1671343</v>
      </c>
      <c r="H9" s="39">
        <v>0</v>
      </c>
      <c r="I9" s="40">
        <v>47637</v>
      </c>
      <c r="J9" s="40">
        <v>0</v>
      </c>
      <c r="K9" s="40">
        <v>530800</v>
      </c>
      <c r="L9" s="40">
        <v>14356</v>
      </c>
      <c r="M9" s="40">
        <f>I9+K9-L9</f>
        <v>564081</v>
      </c>
      <c r="N9" s="40">
        <v>0</v>
      </c>
      <c r="O9" s="40">
        <f>13861.37+258900</f>
        <v>272761.37</v>
      </c>
      <c r="P9" s="40">
        <f>19419.63+271900</f>
        <v>291319.63</v>
      </c>
      <c r="Q9" s="40">
        <v>0</v>
      </c>
      <c r="R9" s="34">
        <v>0</v>
      </c>
      <c r="S9" s="37" t="s">
        <v>35</v>
      </c>
    </row>
    <row r="10" spans="1:19" ht="47.25" customHeight="1">
      <c r="A10" s="41"/>
      <c r="B10" s="42"/>
      <c r="C10" s="42"/>
      <c r="D10" s="42"/>
      <c r="E10" s="42"/>
      <c r="F10" s="38" t="s">
        <v>67</v>
      </c>
      <c r="G10" s="43"/>
      <c r="H10" s="43"/>
      <c r="I10" s="40">
        <v>97500</v>
      </c>
      <c r="J10" s="40">
        <v>0</v>
      </c>
      <c r="K10" s="40">
        <v>860000</v>
      </c>
      <c r="L10" s="40">
        <v>1950</v>
      </c>
      <c r="M10" s="40">
        <f>I10+K10-L10</f>
        <v>955550</v>
      </c>
      <c r="N10" s="40">
        <v>0</v>
      </c>
      <c r="O10" s="40">
        <f>35000+361082</f>
        <v>396082</v>
      </c>
      <c r="P10" s="40">
        <f>60550+498918</f>
        <v>559468</v>
      </c>
      <c r="Q10" s="40">
        <v>0</v>
      </c>
      <c r="R10" s="34">
        <v>0</v>
      </c>
      <c r="S10" s="42"/>
    </row>
    <row r="11" spans="1:19" ht="127.5">
      <c r="A11" s="32">
        <v>3</v>
      </c>
      <c r="B11" s="38" t="s">
        <v>15</v>
      </c>
      <c r="C11" s="38" t="s">
        <v>62</v>
      </c>
      <c r="D11" s="38" t="s">
        <v>63</v>
      </c>
      <c r="E11" s="68" t="s">
        <v>102</v>
      </c>
      <c r="F11" s="38" t="s">
        <v>59</v>
      </c>
      <c r="G11" s="40">
        <v>713364</v>
      </c>
      <c r="H11" s="40">
        <v>0</v>
      </c>
      <c r="I11" s="40">
        <v>483041</v>
      </c>
      <c r="J11" s="40">
        <v>0</v>
      </c>
      <c r="K11" s="40">
        <v>0</v>
      </c>
      <c r="L11" s="40">
        <v>100489</v>
      </c>
      <c r="M11" s="40">
        <f>I11-L11</f>
        <v>382552</v>
      </c>
      <c r="N11" s="40">
        <v>0</v>
      </c>
      <c r="O11" s="40">
        <v>225524.3</v>
      </c>
      <c r="P11" s="40">
        <v>157027.69</v>
      </c>
      <c r="Q11" s="40">
        <v>0</v>
      </c>
      <c r="R11" s="40">
        <v>0</v>
      </c>
      <c r="S11" s="35" t="s">
        <v>35</v>
      </c>
    </row>
    <row r="12" spans="1:19" s="45" customFormat="1" ht="69" customHeight="1">
      <c r="A12" s="44">
        <v>4</v>
      </c>
      <c r="B12" s="33" t="s">
        <v>16</v>
      </c>
      <c r="C12" s="33" t="s">
        <v>64</v>
      </c>
      <c r="D12" s="33" t="s">
        <v>65</v>
      </c>
      <c r="E12" s="44" t="s">
        <v>66</v>
      </c>
      <c r="F12" s="33" t="s">
        <v>67</v>
      </c>
      <c r="G12" s="34">
        <v>1500000</v>
      </c>
      <c r="H12" s="34">
        <v>0</v>
      </c>
      <c r="I12" s="34">
        <v>592860</v>
      </c>
      <c r="J12" s="34">
        <v>0</v>
      </c>
      <c r="K12" s="34">
        <v>0</v>
      </c>
      <c r="L12" s="34">
        <v>3400</v>
      </c>
      <c r="M12" s="34">
        <f>I12-L12</f>
        <v>589460</v>
      </c>
      <c r="N12" s="34">
        <v>0</v>
      </c>
      <c r="O12" s="34">
        <v>238496</v>
      </c>
      <c r="P12" s="34">
        <v>350964</v>
      </c>
      <c r="Q12" s="34">
        <v>0</v>
      </c>
      <c r="R12" s="34">
        <v>0</v>
      </c>
      <c r="S12" s="38" t="s">
        <v>36</v>
      </c>
    </row>
    <row r="13" spans="1:19" ht="127.5">
      <c r="A13" s="32">
        <v>5</v>
      </c>
      <c r="B13" s="38" t="s">
        <v>17</v>
      </c>
      <c r="C13" s="38" t="s">
        <v>68</v>
      </c>
      <c r="D13" s="38" t="s">
        <v>69</v>
      </c>
      <c r="E13" s="68" t="s">
        <v>58</v>
      </c>
      <c r="F13" s="38" t="s">
        <v>59</v>
      </c>
      <c r="G13" s="40">
        <v>230000</v>
      </c>
      <c r="H13" s="40">
        <v>0</v>
      </c>
      <c r="I13" s="40">
        <v>23885</v>
      </c>
      <c r="J13" s="40">
        <v>0</v>
      </c>
      <c r="K13" s="40">
        <v>0</v>
      </c>
      <c r="L13" s="40">
        <v>7697</v>
      </c>
      <c r="M13" s="40">
        <f>I13-L13</f>
        <v>16188</v>
      </c>
      <c r="N13" s="40">
        <v>0</v>
      </c>
      <c r="O13" s="40">
        <v>6178.52</v>
      </c>
      <c r="P13" s="40">
        <v>10009.48</v>
      </c>
      <c r="Q13" s="40">
        <v>0</v>
      </c>
      <c r="R13" s="34">
        <v>0</v>
      </c>
      <c r="S13" s="35" t="s">
        <v>35</v>
      </c>
    </row>
    <row r="14" spans="1:19" ht="38.25">
      <c r="A14" s="44" t="s">
        <v>96</v>
      </c>
      <c r="B14" s="33" t="s">
        <v>18</v>
      </c>
      <c r="C14" s="33" t="s">
        <v>70</v>
      </c>
      <c r="D14" s="33" t="s">
        <v>71</v>
      </c>
      <c r="E14" s="44" t="s">
        <v>58</v>
      </c>
      <c r="F14" s="33" t="s">
        <v>59</v>
      </c>
      <c r="G14" s="34">
        <v>25040</v>
      </c>
      <c r="H14" s="34">
        <v>0</v>
      </c>
      <c r="I14" s="34">
        <v>11590</v>
      </c>
      <c r="J14" s="34">
        <v>51.08</v>
      </c>
      <c r="K14" s="34">
        <v>0</v>
      </c>
      <c r="L14" s="34">
        <f>766.43+30.94+21607.61+68.94</f>
        <v>22473.919999999998</v>
      </c>
      <c r="M14" s="34">
        <v>11061.53</v>
      </c>
      <c r="N14" s="34">
        <f>Q14+R14</f>
        <v>547.09</v>
      </c>
      <c r="O14" s="34">
        <v>10541.66</v>
      </c>
      <c r="P14" s="34">
        <v>519.87</v>
      </c>
      <c r="Q14" s="34">
        <v>352.69</v>
      </c>
      <c r="R14" s="34">
        <v>194.4</v>
      </c>
      <c r="S14" s="35" t="s">
        <v>35</v>
      </c>
    </row>
    <row r="15" spans="1:19" ht="51">
      <c r="A15" s="32">
        <v>7</v>
      </c>
      <c r="B15" s="38" t="s">
        <v>19</v>
      </c>
      <c r="C15" s="38" t="s">
        <v>72</v>
      </c>
      <c r="D15" s="38" t="s">
        <v>73</v>
      </c>
      <c r="E15" s="68" t="s">
        <v>58</v>
      </c>
      <c r="F15" s="38" t="s">
        <v>59</v>
      </c>
      <c r="G15" s="40">
        <v>3582</v>
      </c>
      <c r="H15" s="40">
        <v>0</v>
      </c>
      <c r="I15" s="40">
        <v>2132.48</v>
      </c>
      <c r="J15" s="40">
        <v>4284.49</v>
      </c>
      <c r="K15" s="40">
        <v>0</v>
      </c>
      <c r="L15" s="40">
        <v>0</v>
      </c>
      <c r="M15" s="40">
        <f>O15+P15</f>
        <v>2132.48</v>
      </c>
      <c r="N15" s="34">
        <f>Q15+R15</f>
        <v>250.01999999999998</v>
      </c>
      <c r="O15" s="40">
        <v>1944.48</v>
      </c>
      <c r="P15" s="40">
        <v>188</v>
      </c>
      <c r="Q15" s="40">
        <v>232.57</v>
      </c>
      <c r="R15" s="34">
        <v>17.45</v>
      </c>
      <c r="S15" s="35" t="s">
        <v>35</v>
      </c>
    </row>
    <row r="16" spans="1:19" ht="51">
      <c r="A16" s="44">
        <v>8</v>
      </c>
      <c r="B16" s="33" t="s">
        <v>20</v>
      </c>
      <c r="C16" s="33" t="s">
        <v>74</v>
      </c>
      <c r="D16" s="33" t="s">
        <v>75</v>
      </c>
      <c r="E16" s="44" t="s">
        <v>58</v>
      </c>
      <c r="F16" s="33" t="s">
        <v>59</v>
      </c>
      <c r="G16" s="34">
        <v>5171</v>
      </c>
      <c r="H16" s="34">
        <v>0</v>
      </c>
      <c r="I16" s="34">
        <v>2949.87</v>
      </c>
      <c r="J16" s="34">
        <v>497.1</v>
      </c>
      <c r="K16" s="34">
        <v>0</v>
      </c>
      <c r="L16" s="34">
        <v>0</v>
      </c>
      <c r="M16" s="34">
        <f>O16+P16</f>
        <v>2949.87</v>
      </c>
      <c r="N16" s="40">
        <f>Q16+R16</f>
        <v>497.1</v>
      </c>
      <c r="O16" s="34">
        <v>1645.32</v>
      </c>
      <c r="P16" s="34">
        <v>1304.55</v>
      </c>
      <c r="Q16" s="34">
        <v>188.59</v>
      </c>
      <c r="R16" s="34">
        <v>308.51</v>
      </c>
      <c r="S16" s="35" t="s">
        <v>35</v>
      </c>
    </row>
    <row r="17" spans="1:19" ht="25.5">
      <c r="A17" s="32" t="s">
        <v>95</v>
      </c>
      <c r="B17" s="33" t="s">
        <v>21</v>
      </c>
      <c r="C17" s="33" t="s">
        <v>70</v>
      </c>
      <c r="D17" s="33" t="s">
        <v>76</v>
      </c>
      <c r="E17" s="44" t="s">
        <v>58</v>
      </c>
      <c r="F17" s="33" t="s">
        <v>59</v>
      </c>
      <c r="G17" s="34">
        <v>11500</v>
      </c>
      <c r="H17" s="34">
        <v>0</v>
      </c>
      <c r="I17" s="34">
        <v>10000</v>
      </c>
      <c r="J17" s="34">
        <v>0</v>
      </c>
      <c r="K17" s="34">
        <v>1500</v>
      </c>
      <c r="L17" s="34">
        <v>0</v>
      </c>
      <c r="M17" s="34">
        <f>O17+P17</f>
        <v>11500</v>
      </c>
      <c r="N17" s="40">
        <f>Q17+R17</f>
        <v>0</v>
      </c>
      <c r="O17" s="34">
        <v>6706.8</v>
      </c>
      <c r="P17" s="34">
        <v>4793.2</v>
      </c>
      <c r="Q17" s="34">
        <v>0</v>
      </c>
      <c r="R17" s="34">
        <v>0</v>
      </c>
      <c r="S17" s="35" t="s">
        <v>37</v>
      </c>
    </row>
    <row r="18" spans="1:19" ht="38.25">
      <c r="A18" s="44">
        <v>10</v>
      </c>
      <c r="B18" s="33" t="s">
        <v>22</v>
      </c>
      <c r="C18" s="33" t="s">
        <v>77</v>
      </c>
      <c r="D18" s="33" t="s">
        <v>78</v>
      </c>
      <c r="E18" s="44" t="s">
        <v>58</v>
      </c>
      <c r="F18" s="33" t="s">
        <v>67</v>
      </c>
      <c r="G18" s="34">
        <v>11000</v>
      </c>
      <c r="H18" s="34">
        <v>0</v>
      </c>
      <c r="I18" s="34">
        <v>605</v>
      </c>
      <c r="J18" s="34">
        <v>112</v>
      </c>
      <c r="K18" s="34">
        <v>3.27</v>
      </c>
      <c r="L18" s="34">
        <v>0</v>
      </c>
      <c r="M18" s="34">
        <f>O18+P18</f>
        <v>605</v>
      </c>
      <c r="N18" s="40">
        <f>Q18+R18</f>
        <v>112</v>
      </c>
      <c r="O18" s="34">
        <v>350.9</v>
      </c>
      <c r="P18" s="34">
        <v>254.1</v>
      </c>
      <c r="Q18" s="34">
        <v>64.959999999999994</v>
      </c>
      <c r="R18" s="34">
        <v>47.04</v>
      </c>
      <c r="S18" s="35" t="s">
        <v>37</v>
      </c>
    </row>
    <row r="19" spans="1:19" s="51" customFormat="1" ht="51">
      <c r="A19" s="32">
        <v>11</v>
      </c>
      <c r="B19" s="46" t="s">
        <v>23</v>
      </c>
      <c r="C19" s="46" t="s">
        <v>74</v>
      </c>
      <c r="D19" s="47" t="s">
        <v>79</v>
      </c>
      <c r="E19" s="80" t="s">
        <v>58</v>
      </c>
      <c r="F19" s="46" t="s">
        <v>67</v>
      </c>
      <c r="G19" s="48">
        <f>20000+20000+10000+8000+5000+1970+25000+38500</f>
        <v>128470</v>
      </c>
      <c r="H19" s="48">
        <v>0</v>
      </c>
      <c r="I19" s="48">
        <f>42819</f>
        <v>42819</v>
      </c>
      <c r="J19" s="48">
        <f>214.7+1223.18+1879.28+2507.84+2408.4</f>
        <v>8233.4</v>
      </c>
      <c r="K19" s="48">
        <f>5000+1970+25000+38500</f>
        <v>70470</v>
      </c>
      <c r="L19" s="48">
        <v>14419</v>
      </c>
      <c r="M19" s="48">
        <f>60370+38500</f>
        <v>98870</v>
      </c>
      <c r="N19" s="48">
        <f>14057.18+13031.3</f>
        <v>27088.48</v>
      </c>
      <c r="O19" s="48">
        <f>2744.4+3659.2+3659.2+2927.36+2287+901.08+11435+22453.2</f>
        <v>50066.44</v>
      </c>
      <c r="P19" s="48">
        <f>3255.6+4340.8+4340.8+3472.64+2713+1068.92+13565+16046.8</f>
        <v>48803.56</v>
      </c>
      <c r="Q19" s="48">
        <f>190.67+381.86+717.63+740.87+640.31+270.35+3488.06+7599.86</f>
        <v>14029.61</v>
      </c>
      <c r="R19" s="49">
        <f>226.18+452.99+851.31+878.88+759.58+320.71+4137.78+5431.44</f>
        <v>13058.869999999999</v>
      </c>
      <c r="S19" s="50" t="s">
        <v>38</v>
      </c>
    </row>
    <row r="20" spans="1:19" ht="76.5">
      <c r="A20" s="44">
        <v>12</v>
      </c>
      <c r="B20" s="52" t="s">
        <v>24</v>
      </c>
      <c r="C20" s="52" t="s">
        <v>81</v>
      </c>
      <c r="D20" s="52" t="s">
        <v>82</v>
      </c>
      <c r="E20" s="81" t="s">
        <v>66</v>
      </c>
      <c r="F20" s="52" t="s">
        <v>59</v>
      </c>
      <c r="G20" s="34">
        <f>177462+35000</f>
        <v>212462</v>
      </c>
      <c r="H20" s="34">
        <v>0</v>
      </c>
      <c r="I20" s="40">
        <v>87000</v>
      </c>
      <c r="J20" s="40">
        <v>0</v>
      </c>
      <c r="K20" s="34">
        <v>20800</v>
      </c>
      <c r="L20" s="40">
        <v>2580</v>
      </c>
      <c r="M20" s="40">
        <f>O20+P20</f>
        <v>105220</v>
      </c>
      <c r="N20" s="40">
        <f>Q20+R20</f>
        <v>0</v>
      </c>
      <c r="O20" s="34">
        <v>57420</v>
      </c>
      <c r="P20" s="34">
        <v>47800</v>
      </c>
      <c r="Q20" s="34">
        <v>0</v>
      </c>
      <c r="R20" s="34">
        <v>0</v>
      </c>
      <c r="S20" s="35" t="s">
        <v>39</v>
      </c>
    </row>
    <row r="21" spans="1:19" s="55" customFormat="1" ht="89.25">
      <c r="A21" s="32">
        <v>13</v>
      </c>
      <c r="B21" s="53" t="s">
        <v>25</v>
      </c>
      <c r="C21" s="53" t="s">
        <v>74</v>
      </c>
      <c r="D21" s="54" t="s">
        <v>83</v>
      </c>
      <c r="E21" s="82" t="s">
        <v>58</v>
      </c>
      <c r="F21" s="53" t="s">
        <v>84</v>
      </c>
      <c r="G21" s="49">
        <v>681564.09</v>
      </c>
      <c r="H21" s="49">
        <v>0</v>
      </c>
      <c r="I21" s="48">
        <v>44471.62</v>
      </c>
      <c r="J21" s="48">
        <v>0</v>
      </c>
      <c r="K21" s="49">
        <v>11250</v>
      </c>
      <c r="L21" s="48">
        <v>15934.65</v>
      </c>
      <c r="M21" s="48">
        <f>O21+P21</f>
        <v>39786.97</v>
      </c>
      <c r="N21" s="40">
        <f>Q21+R21</f>
        <v>0</v>
      </c>
      <c r="O21" s="49">
        <v>31148.03</v>
      </c>
      <c r="P21" s="49">
        <v>8638.94</v>
      </c>
      <c r="Q21" s="49">
        <v>0</v>
      </c>
      <c r="R21" s="49">
        <v>0</v>
      </c>
      <c r="S21" s="38" t="s">
        <v>40</v>
      </c>
    </row>
    <row r="22" spans="1:19" ht="140.25">
      <c r="A22" s="44">
        <v>14</v>
      </c>
      <c r="B22" s="52" t="s">
        <v>26</v>
      </c>
      <c r="C22" s="52" t="s">
        <v>80</v>
      </c>
      <c r="D22" s="33" t="s">
        <v>85</v>
      </c>
      <c r="E22" s="81" t="s">
        <v>58</v>
      </c>
      <c r="F22" s="52" t="s">
        <v>67</v>
      </c>
      <c r="G22" s="34">
        <v>32028</v>
      </c>
      <c r="H22" s="34">
        <v>0</v>
      </c>
      <c r="I22" s="56">
        <v>8451</v>
      </c>
      <c r="J22" s="56">
        <v>217</v>
      </c>
      <c r="K22" s="56">
        <v>0</v>
      </c>
      <c r="L22" s="56">
        <v>4342</v>
      </c>
      <c r="M22" s="56">
        <f>O22+P22</f>
        <v>4108.72</v>
      </c>
      <c r="N22" s="56">
        <f>Q22+R22</f>
        <v>189.29</v>
      </c>
      <c r="O22" s="34">
        <v>2465.23</v>
      </c>
      <c r="P22" s="34">
        <v>1643.49</v>
      </c>
      <c r="Q22" s="34">
        <v>113.57</v>
      </c>
      <c r="R22" s="34">
        <v>75.72</v>
      </c>
      <c r="S22" s="35" t="s">
        <v>41</v>
      </c>
    </row>
    <row r="23" spans="1:19" ht="26.25" customHeight="1">
      <c r="A23" s="57">
        <v>15</v>
      </c>
      <c r="B23" s="58" t="s">
        <v>27</v>
      </c>
      <c r="C23" s="36" t="s">
        <v>74</v>
      </c>
      <c r="D23" s="36" t="s">
        <v>86</v>
      </c>
      <c r="E23" s="36" t="s">
        <v>58</v>
      </c>
      <c r="F23" s="33" t="s">
        <v>59</v>
      </c>
      <c r="G23" s="59">
        <v>203300</v>
      </c>
      <c r="H23" s="83">
        <v>0</v>
      </c>
      <c r="I23" s="34">
        <f>2048.6+2500+2909.09+3643.41+2187.68+2088+2109.09+1666.66</f>
        <v>19152.530000000002</v>
      </c>
      <c r="J23" s="34">
        <v>0</v>
      </c>
      <c r="K23" s="34">
        <v>0</v>
      </c>
      <c r="L23" s="34">
        <f>416.66+625+727.27+910.85+416.64+416+527.27+416.66</f>
        <v>4456.3500000000004</v>
      </c>
      <c r="M23" s="34">
        <f>I23+L23</f>
        <v>23608.880000000005</v>
      </c>
      <c r="N23" s="34">
        <v>0</v>
      </c>
      <c r="O23" s="34">
        <v>0</v>
      </c>
      <c r="P23" s="34">
        <f>1631.94+1875+2181.82+2732.56+1771.04+1672+1581.82+1250</f>
        <v>14696.18</v>
      </c>
      <c r="Q23" s="34">
        <v>0</v>
      </c>
      <c r="R23" s="34">
        <v>0</v>
      </c>
      <c r="S23" s="37" t="s">
        <v>35</v>
      </c>
    </row>
    <row r="24" spans="1:19" ht="29.25" customHeight="1">
      <c r="A24" s="60"/>
      <c r="B24" s="61"/>
      <c r="C24" s="41"/>
      <c r="D24" s="41"/>
      <c r="E24" s="41"/>
      <c r="F24" s="33" t="s">
        <v>67</v>
      </c>
      <c r="G24" s="62"/>
      <c r="H24" s="84"/>
      <c r="I24" s="34">
        <f>15000+75000</f>
        <v>90000</v>
      </c>
      <c r="J24" s="34">
        <v>0</v>
      </c>
      <c r="K24" s="34">
        <f>78500+19300</f>
        <v>97800</v>
      </c>
      <c r="L24" s="34">
        <v>0</v>
      </c>
      <c r="M24" s="34">
        <f>I24+K24</f>
        <v>187800</v>
      </c>
      <c r="N24" s="34">
        <v>0</v>
      </c>
      <c r="O24" s="34">
        <v>0</v>
      </c>
      <c r="P24" s="34">
        <f>93500+94300</f>
        <v>187800</v>
      </c>
      <c r="Q24" s="34">
        <v>0</v>
      </c>
      <c r="R24" s="34">
        <v>0</v>
      </c>
      <c r="S24" s="42"/>
    </row>
    <row r="25" spans="1:19" ht="63.75">
      <c r="A25" s="44">
        <v>16</v>
      </c>
      <c r="B25" s="33" t="s">
        <v>28</v>
      </c>
      <c r="C25" s="33" t="s">
        <v>87</v>
      </c>
      <c r="D25" s="33" t="s">
        <v>88</v>
      </c>
      <c r="E25" s="44" t="s">
        <v>58</v>
      </c>
      <c r="F25" s="33" t="s">
        <v>67</v>
      </c>
      <c r="G25" s="34">
        <v>4395</v>
      </c>
      <c r="H25" s="34">
        <v>0</v>
      </c>
      <c r="I25" s="34">
        <f>18200+5000+6000+4717.68</f>
        <v>33917.68</v>
      </c>
      <c r="J25" s="34">
        <f>1456+400+480</f>
        <v>2336</v>
      </c>
      <c r="K25" s="34">
        <v>0</v>
      </c>
      <c r="L25" s="34">
        <v>1373.5</v>
      </c>
      <c r="M25" s="34">
        <f>O25+P25</f>
        <v>32544.18</v>
      </c>
      <c r="N25" s="34">
        <v>0</v>
      </c>
      <c r="O25" s="34">
        <f>18200+5000+6000</f>
        <v>29200</v>
      </c>
      <c r="P25" s="34">
        <v>3344.18</v>
      </c>
      <c r="Q25" s="34">
        <v>0</v>
      </c>
      <c r="R25" s="34">
        <v>0</v>
      </c>
      <c r="S25" s="35" t="s">
        <v>35</v>
      </c>
    </row>
    <row r="26" spans="1:19" ht="54.75" customHeight="1">
      <c r="A26" s="32">
        <v>17</v>
      </c>
      <c r="B26" s="33" t="s">
        <v>29</v>
      </c>
      <c r="C26" s="33" t="s">
        <v>74</v>
      </c>
      <c r="D26" s="33" t="s">
        <v>89</v>
      </c>
      <c r="E26" s="44" t="s">
        <v>58</v>
      </c>
      <c r="F26" s="33" t="s">
        <v>67</v>
      </c>
      <c r="G26" s="34">
        <v>2612</v>
      </c>
      <c r="H26" s="34">
        <v>0</v>
      </c>
      <c r="I26" s="34">
        <v>937.72</v>
      </c>
      <c r="J26" s="34">
        <v>99.91</v>
      </c>
      <c r="K26" s="34">
        <v>0</v>
      </c>
      <c r="L26" s="34">
        <v>420.32</v>
      </c>
      <c r="M26" s="34">
        <f>I26-L26</f>
        <v>517.40000000000009</v>
      </c>
      <c r="N26" s="34">
        <f>Q26+R26</f>
        <v>56.388000000000005</v>
      </c>
      <c r="O26" s="34">
        <v>485.4</v>
      </c>
      <c r="P26" s="34">
        <v>32</v>
      </c>
      <c r="Q26" s="34">
        <v>52.868000000000002</v>
      </c>
      <c r="R26" s="34">
        <v>3.52</v>
      </c>
      <c r="S26" s="35" t="s">
        <v>42</v>
      </c>
    </row>
    <row r="27" spans="1:19" ht="90" customHeight="1">
      <c r="A27" s="44">
        <v>18</v>
      </c>
      <c r="B27" s="33" t="s">
        <v>30</v>
      </c>
      <c r="C27" s="33" t="s">
        <v>80</v>
      </c>
      <c r="D27" s="33" t="s">
        <v>90</v>
      </c>
      <c r="E27" s="44" t="s">
        <v>58</v>
      </c>
      <c r="F27" s="33" t="s">
        <v>59</v>
      </c>
      <c r="G27" s="34">
        <v>9364</v>
      </c>
      <c r="H27" s="34">
        <v>0</v>
      </c>
      <c r="I27" s="34">
        <v>4007</v>
      </c>
      <c r="J27" s="34">
        <v>0</v>
      </c>
      <c r="K27" s="34">
        <v>0</v>
      </c>
      <c r="L27" s="34">
        <v>25</v>
      </c>
      <c r="M27" s="34">
        <f>O27+P27</f>
        <v>3982</v>
      </c>
      <c r="N27" s="34">
        <f>Q27+R27</f>
        <v>0</v>
      </c>
      <c r="O27" s="34">
        <v>2334</v>
      </c>
      <c r="P27" s="34">
        <v>1648</v>
      </c>
      <c r="Q27" s="34">
        <v>0</v>
      </c>
      <c r="R27" s="34">
        <v>0</v>
      </c>
      <c r="S27" s="35" t="s">
        <v>43</v>
      </c>
    </row>
    <row r="28" spans="1:19" ht="45" customHeight="1">
      <c r="A28" s="32">
        <v>19</v>
      </c>
      <c r="B28" s="33" t="s">
        <v>31</v>
      </c>
      <c r="C28" s="33" t="s">
        <v>80</v>
      </c>
      <c r="D28" s="33" t="s">
        <v>91</v>
      </c>
      <c r="E28" s="44" t="s">
        <v>58</v>
      </c>
      <c r="F28" s="33" t="s">
        <v>59</v>
      </c>
      <c r="G28" s="34">
        <v>75000</v>
      </c>
      <c r="H28" s="34">
        <v>0</v>
      </c>
      <c r="I28" s="34">
        <v>0</v>
      </c>
      <c r="J28" s="34">
        <v>0</v>
      </c>
      <c r="K28" s="34">
        <f>10000+8300+10000+10000+10000+10000</f>
        <v>58300</v>
      </c>
      <c r="L28" s="34">
        <v>0</v>
      </c>
      <c r="M28" s="34">
        <f>O28+P28</f>
        <v>58300</v>
      </c>
      <c r="N28" s="34">
        <f>Q28+R28</f>
        <v>5682</v>
      </c>
      <c r="O28" s="34">
        <v>28246</v>
      </c>
      <c r="P28" s="34">
        <v>30054</v>
      </c>
      <c r="Q28" s="34">
        <v>2753</v>
      </c>
      <c r="R28" s="34">
        <v>2929</v>
      </c>
      <c r="S28" s="35" t="s">
        <v>35</v>
      </c>
    </row>
    <row r="29" spans="1:19" ht="43.5" customHeight="1">
      <c r="A29" s="44">
        <v>20</v>
      </c>
      <c r="B29" s="33" t="s">
        <v>32</v>
      </c>
      <c r="C29" s="33" t="s">
        <v>80</v>
      </c>
      <c r="D29" s="33" t="s">
        <v>92</v>
      </c>
      <c r="E29" s="44" t="s">
        <v>58</v>
      </c>
      <c r="F29" s="33" t="s">
        <v>59</v>
      </c>
      <c r="G29" s="34">
        <v>13406.69</v>
      </c>
      <c r="H29" s="34">
        <v>0</v>
      </c>
      <c r="I29" s="34">
        <v>0</v>
      </c>
      <c r="J29" s="34">
        <v>0</v>
      </c>
      <c r="K29" s="34">
        <v>13406.5</v>
      </c>
      <c r="L29" s="34">
        <v>0</v>
      </c>
      <c r="M29" s="34">
        <v>13406.5</v>
      </c>
      <c r="N29" s="34">
        <f>Q29+R29</f>
        <v>0</v>
      </c>
      <c r="O29" s="34">
        <v>11954.5</v>
      </c>
      <c r="P29" s="34">
        <v>1452</v>
      </c>
      <c r="Q29" s="34">
        <v>0</v>
      </c>
      <c r="R29" s="34">
        <v>0</v>
      </c>
      <c r="S29" s="35" t="s">
        <v>35</v>
      </c>
    </row>
    <row r="30" spans="1:19" ht="42" customHeight="1">
      <c r="A30" s="32">
        <v>21</v>
      </c>
      <c r="B30" s="33" t="s">
        <v>33</v>
      </c>
      <c r="C30" s="33" t="s">
        <v>80</v>
      </c>
      <c r="D30" s="33" t="s">
        <v>93</v>
      </c>
      <c r="E30" s="44" t="s">
        <v>58</v>
      </c>
      <c r="F30" s="33" t="s">
        <v>59</v>
      </c>
      <c r="G30" s="34">
        <v>20000</v>
      </c>
      <c r="H30" s="34">
        <v>0</v>
      </c>
      <c r="I30" s="34">
        <v>0</v>
      </c>
      <c r="J30" s="34">
        <v>0</v>
      </c>
      <c r="K30" s="34">
        <v>20000</v>
      </c>
      <c r="L30" s="34">
        <v>0</v>
      </c>
      <c r="M30" s="34">
        <f>O30+P30</f>
        <v>20000</v>
      </c>
      <c r="N30" s="34">
        <f>Q30+R30</f>
        <v>0</v>
      </c>
      <c r="O30" s="34">
        <v>11412</v>
      </c>
      <c r="P30" s="34">
        <v>8588</v>
      </c>
      <c r="Q30" s="34">
        <v>0</v>
      </c>
      <c r="R30" s="34">
        <v>0</v>
      </c>
      <c r="S30" s="38" t="s">
        <v>35</v>
      </c>
    </row>
    <row r="31" spans="1:19" ht="13.5" customHeight="1">
      <c r="A31" s="32" t="s">
        <v>48</v>
      </c>
      <c r="B31" s="74" t="s">
        <v>99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  <row r="32" spans="1:19" ht="13.5" customHeight="1">
      <c r="A32" s="63" t="s">
        <v>49</v>
      </c>
      <c r="B32" s="77" t="s">
        <v>44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13.5" customHeight="1">
      <c r="A33" s="63" t="s">
        <v>94</v>
      </c>
      <c r="B33" s="77" t="s">
        <v>45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</row>
  </sheetData>
  <mergeCells count="37">
    <mergeCell ref="A9:A10"/>
    <mergeCell ref="G9:G10"/>
    <mergeCell ref="H9:H10"/>
    <mergeCell ref="A23:A24"/>
    <mergeCell ref="B23:B24"/>
    <mergeCell ref="C23:C24"/>
    <mergeCell ref="D23:D24"/>
    <mergeCell ref="E23:E24"/>
    <mergeCell ref="G23:G24"/>
    <mergeCell ref="H23:H24"/>
    <mergeCell ref="B33:S33"/>
    <mergeCell ref="B9:B10"/>
    <mergeCell ref="C9:C10"/>
    <mergeCell ref="D9:D10"/>
    <mergeCell ref="E9:E10"/>
    <mergeCell ref="S9:S10"/>
    <mergeCell ref="S23:S24"/>
    <mergeCell ref="K4:K6"/>
    <mergeCell ref="L4:L6"/>
    <mergeCell ref="M4:N5"/>
    <mergeCell ref="O4:R4"/>
    <mergeCell ref="B32:S32"/>
    <mergeCell ref="B31:S31"/>
    <mergeCell ref="A1:S1"/>
    <mergeCell ref="A2:S2"/>
    <mergeCell ref="A3:S3"/>
    <mergeCell ref="A4:A6"/>
    <mergeCell ref="B4:B6"/>
    <mergeCell ref="C4:C6"/>
    <mergeCell ref="D4:D6"/>
    <mergeCell ref="E4:E6"/>
    <mergeCell ref="F4:F6"/>
    <mergeCell ref="G4:H5"/>
    <mergeCell ref="S4:S6"/>
    <mergeCell ref="O5:P5"/>
    <mergeCell ref="Q5:R5"/>
    <mergeCell ref="I4:J4"/>
  </mergeCells>
  <printOptions horizontalCentered="1"/>
  <pageMargins left="0.25" right="0.25" top="0.5" bottom="0.75" header="0.31496062992126" footer="0.31496062992126"/>
  <pageSetup paperSize="5" scale="90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 Apportionment (2)</vt:lpstr>
      <vt:lpstr>AG Apport with splitting</vt:lpstr>
      <vt:lpstr>'AG Apport with splitting'!Print_Titles</vt:lpstr>
      <vt:lpstr>'AG Apportionment (2)'!Print_Titles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aso1_dcm2_fin</dc:creator>
  <cp:lastModifiedBy>user</cp:lastModifiedBy>
  <cp:lastPrinted>2014-05-31T06:06:49Z</cp:lastPrinted>
  <dcterms:created xsi:type="dcterms:W3CDTF">2014-05-26T11:12:52Z</dcterms:created>
  <dcterms:modified xsi:type="dcterms:W3CDTF">2014-05-31T06:06:53Z</dcterms:modified>
</cp:coreProperties>
</file>